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4820" windowHeight="7620" activeTab="1"/>
  </bookViews>
  <sheets>
    <sheet name="Höjning med 20 1250M" sheetId="6" r:id="rId1"/>
    <sheet name="Höjning med 20 1200M " sheetId="7" r:id="rId2"/>
    <sheet name="Höjning med 20 1100M" sheetId="8" r:id="rId3"/>
    <sheet name="Höjning med 20 1000M " sheetId="9" r:id="rId4"/>
    <sheet name="Höjning med 30 1000M" sheetId="10" r:id="rId5"/>
    <sheet name="Höjning med 40 1000M" sheetId="11" r:id="rId6"/>
    <sheet name="Höjning med 20" sheetId="1" r:id="rId7"/>
    <sheet name="Höjning med 50" sheetId="2" r:id="rId8"/>
    <sheet name="Höjning med 100" sheetId="3" r:id="rId9"/>
    <sheet name="Höjning med 150" sheetId="4" r:id="rId10"/>
    <sheet name="Höjning med 200" sheetId="5" r:id="rId11"/>
  </sheets>
  <calcPr calcId="145621"/>
</workbook>
</file>

<file path=xl/calcChain.xml><?xml version="1.0" encoding="utf-8"?>
<calcChain xmlns="http://schemas.openxmlformats.org/spreadsheetml/2006/main">
  <c r="H10" i="11" l="1"/>
  <c r="G10" i="11"/>
  <c r="F10" i="11"/>
  <c r="H29" i="11"/>
  <c r="G29" i="11"/>
  <c r="D29" i="11"/>
  <c r="H28" i="11"/>
  <c r="G28" i="11"/>
  <c r="D26" i="11"/>
  <c r="H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H26" i="11" s="1"/>
  <c r="G18" i="11"/>
  <c r="D15" i="11"/>
  <c r="G15" i="11" s="1"/>
  <c r="G16" i="11" s="1"/>
  <c r="H12" i="11"/>
  <c r="G12" i="11"/>
  <c r="F12" i="11"/>
  <c r="D12" i="11" s="1"/>
  <c r="D13" i="11" s="1"/>
  <c r="C5" i="11"/>
  <c r="G25" i="11" s="1"/>
  <c r="G26" i="11" s="1"/>
  <c r="H10" i="10"/>
  <c r="G10" i="10"/>
  <c r="F10" i="10"/>
  <c r="D29" i="10"/>
  <c r="H29" i="10" s="1"/>
  <c r="H28" i="10"/>
  <c r="G28" i="10"/>
  <c r="G29" i="10" s="1"/>
  <c r="F28" i="10"/>
  <c r="F29" i="10" s="1"/>
  <c r="D26" i="10"/>
  <c r="H25" i="10"/>
  <c r="G25" i="10"/>
  <c r="F25" i="10"/>
  <c r="H24" i="10"/>
  <c r="G24" i="10"/>
  <c r="H23" i="10"/>
  <c r="G23" i="10"/>
  <c r="F23" i="10"/>
  <c r="H22" i="10"/>
  <c r="G22" i="10"/>
  <c r="F22" i="10"/>
  <c r="H21" i="10"/>
  <c r="G21" i="10"/>
  <c r="H20" i="10"/>
  <c r="G20" i="10"/>
  <c r="F20" i="10"/>
  <c r="H19" i="10"/>
  <c r="G19" i="10"/>
  <c r="H18" i="10"/>
  <c r="H26" i="10" s="1"/>
  <c r="G18" i="10"/>
  <c r="G26" i="10" s="1"/>
  <c r="D16" i="10"/>
  <c r="H15" i="10"/>
  <c r="H16" i="10" s="1"/>
  <c r="G15" i="10"/>
  <c r="G16" i="10" s="1"/>
  <c r="D15" i="10"/>
  <c r="F15" i="10" s="1"/>
  <c r="F16" i="10" s="1"/>
  <c r="G12" i="10"/>
  <c r="F12" i="10"/>
  <c r="H12" i="10"/>
  <c r="C5" i="10"/>
  <c r="F24" i="10" s="1"/>
  <c r="D15" i="9"/>
  <c r="D29" i="9"/>
  <c r="H28" i="9"/>
  <c r="G28" i="9"/>
  <c r="G29" i="9" s="1"/>
  <c r="D26" i="9"/>
  <c r="H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D16" i="9"/>
  <c r="H12" i="9"/>
  <c r="H10" i="9"/>
  <c r="G10" i="9"/>
  <c r="G12" i="9" s="1"/>
  <c r="F10" i="9"/>
  <c r="C5" i="9"/>
  <c r="G25" i="9" s="1"/>
  <c r="D15" i="8"/>
  <c r="D29" i="8"/>
  <c r="H29" i="8" s="1"/>
  <c r="H28" i="8"/>
  <c r="G28" i="8"/>
  <c r="G29" i="8" s="1"/>
  <c r="D26" i="8"/>
  <c r="H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G15" i="8"/>
  <c r="G16" i="8" s="1"/>
  <c r="H12" i="8"/>
  <c r="H10" i="8"/>
  <c r="G10" i="8"/>
  <c r="G12" i="8" s="1"/>
  <c r="F10" i="8"/>
  <c r="C5" i="8"/>
  <c r="G25" i="8" s="1"/>
  <c r="D15" i="7"/>
  <c r="D29" i="7"/>
  <c r="D26" i="7"/>
  <c r="H25" i="7"/>
  <c r="G20" i="7"/>
  <c r="H19" i="7"/>
  <c r="G19" i="7"/>
  <c r="D16" i="7"/>
  <c r="H12" i="7"/>
  <c r="G12" i="7"/>
  <c r="H10" i="7"/>
  <c r="G10" i="7"/>
  <c r="F10" i="7"/>
  <c r="H28" i="7"/>
  <c r="F15" i="6"/>
  <c r="C4" i="6"/>
  <c r="H25" i="6"/>
  <c r="D29" i="6"/>
  <c r="D26" i="6"/>
  <c r="G20" i="6"/>
  <c r="H19" i="6"/>
  <c r="G19" i="6"/>
  <c r="D16" i="6"/>
  <c r="H12" i="6"/>
  <c r="G12" i="6"/>
  <c r="H10" i="6"/>
  <c r="G10" i="6"/>
  <c r="F10" i="6"/>
  <c r="H28" i="6"/>
  <c r="G31" i="11" l="1"/>
  <c r="F23" i="11"/>
  <c r="F18" i="11"/>
  <c r="F22" i="11"/>
  <c r="H15" i="11"/>
  <c r="H16" i="11" s="1"/>
  <c r="H31" i="11" s="1"/>
  <c r="D16" i="11"/>
  <c r="D31" i="11" s="1"/>
  <c r="F25" i="11"/>
  <c r="F21" i="11"/>
  <c r="F15" i="11"/>
  <c r="F16" i="11" s="1"/>
  <c r="F24" i="11"/>
  <c r="F28" i="11"/>
  <c r="F29" i="11" s="1"/>
  <c r="F20" i="11"/>
  <c r="G31" i="10"/>
  <c r="D12" i="10"/>
  <c r="D13" i="10" s="1"/>
  <c r="D31" i="10" s="1"/>
  <c r="H31" i="10"/>
  <c r="F18" i="10"/>
  <c r="F21" i="10"/>
  <c r="H26" i="9"/>
  <c r="F23" i="9"/>
  <c r="F12" i="9"/>
  <c r="D12" i="9" s="1"/>
  <c r="D13" i="9" s="1"/>
  <c r="G26" i="9"/>
  <c r="D31" i="9"/>
  <c r="G31" i="9"/>
  <c r="F18" i="9"/>
  <c r="F21" i="9"/>
  <c r="F15" i="9"/>
  <c r="F16" i="9" s="1"/>
  <c r="F24" i="9"/>
  <c r="H29" i="9"/>
  <c r="G15" i="9"/>
  <c r="G16" i="9" s="1"/>
  <c r="H15" i="9"/>
  <c r="H16" i="9" s="1"/>
  <c r="F22" i="9"/>
  <c r="F28" i="9"/>
  <c r="F29" i="9" s="1"/>
  <c r="F25" i="9"/>
  <c r="F20" i="9"/>
  <c r="F12" i="8"/>
  <c r="D12" i="8" s="1"/>
  <c r="D13" i="8" s="1"/>
  <c r="H26" i="8"/>
  <c r="F23" i="8"/>
  <c r="G26" i="8"/>
  <c r="G31" i="8" s="1"/>
  <c r="F18" i="8"/>
  <c r="F15" i="8"/>
  <c r="F16" i="8" s="1"/>
  <c r="H15" i="8"/>
  <c r="H16" i="8" s="1"/>
  <c r="H31" i="8" s="1"/>
  <c r="F22" i="8"/>
  <c r="F28" i="8"/>
  <c r="F29" i="8" s="1"/>
  <c r="D16" i="8"/>
  <c r="D31" i="8" s="1"/>
  <c r="F25" i="8"/>
  <c r="F21" i="8"/>
  <c r="F24" i="8"/>
  <c r="F20" i="8"/>
  <c r="C5" i="7"/>
  <c r="F23" i="7" s="1"/>
  <c r="H24" i="7"/>
  <c r="H20" i="7"/>
  <c r="G23" i="7"/>
  <c r="F21" i="7"/>
  <c r="F15" i="7"/>
  <c r="F16" i="7" s="1"/>
  <c r="G18" i="7"/>
  <c r="G21" i="7"/>
  <c r="F24" i="7"/>
  <c r="H29" i="7"/>
  <c r="H18" i="7"/>
  <c r="G24" i="7"/>
  <c r="H15" i="7"/>
  <c r="H16" i="7" s="1"/>
  <c r="F25" i="7"/>
  <c r="H23" i="7"/>
  <c r="G15" i="7"/>
  <c r="G16" i="7" s="1"/>
  <c r="H21" i="7"/>
  <c r="F22" i="7"/>
  <c r="F28" i="7"/>
  <c r="F29" i="7" s="1"/>
  <c r="G22" i="7"/>
  <c r="G28" i="7"/>
  <c r="G29" i="7" s="1"/>
  <c r="H22" i="7"/>
  <c r="G25" i="7"/>
  <c r="G18" i="6"/>
  <c r="G21" i="6"/>
  <c r="H29" i="6"/>
  <c r="G23" i="6"/>
  <c r="C5" i="6"/>
  <c r="F23" i="6" s="1"/>
  <c r="F21" i="6"/>
  <c r="G15" i="6"/>
  <c r="G16" i="6" s="1"/>
  <c r="H15" i="6"/>
  <c r="H16" i="6" s="1"/>
  <c r="H24" i="6"/>
  <c r="H20" i="6"/>
  <c r="H23" i="6"/>
  <c r="G22" i="6"/>
  <c r="G28" i="6"/>
  <c r="G29" i="6" s="1"/>
  <c r="H18" i="6"/>
  <c r="H21" i="6"/>
  <c r="G24" i="6"/>
  <c r="H22" i="6"/>
  <c r="C5" i="5"/>
  <c r="H10" i="5"/>
  <c r="H12" i="5" s="1"/>
  <c r="G10" i="5"/>
  <c r="G12" i="5" s="1"/>
  <c r="F10" i="5"/>
  <c r="D29" i="5"/>
  <c r="H29" i="5" s="1"/>
  <c r="H28" i="5"/>
  <c r="D26" i="5"/>
  <c r="H25" i="5"/>
  <c r="H22" i="5"/>
  <c r="G20" i="5"/>
  <c r="H19" i="5"/>
  <c r="G19" i="5"/>
  <c r="D16" i="5"/>
  <c r="C4" i="5"/>
  <c r="G28" i="5" s="1"/>
  <c r="G29" i="5" s="1"/>
  <c r="H10" i="4"/>
  <c r="H12" i="4" s="1"/>
  <c r="G10" i="4"/>
  <c r="G12" i="4" s="1"/>
  <c r="F10" i="4"/>
  <c r="D29" i="4"/>
  <c r="H29" i="4" s="1"/>
  <c r="H28" i="4"/>
  <c r="G28" i="4"/>
  <c r="G29" i="4" s="1"/>
  <c r="D26" i="4"/>
  <c r="H25" i="4"/>
  <c r="H22" i="4"/>
  <c r="G22" i="4"/>
  <c r="G20" i="4"/>
  <c r="H19" i="4"/>
  <c r="G19" i="4"/>
  <c r="D16" i="4"/>
  <c r="C4" i="4"/>
  <c r="H10" i="3"/>
  <c r="H12" i="3" s="1"/>
  <c r="G10" i="3"/>
  <c r="G12" i="3" s="1"/>
  <c r="F10" i="3"/>
  <c r="D29" i="3"/>
  <c r="H29" i="3" s="1"/>
  <c r="D26" i="3"/>
  <c r="H25" i="3"/>
  <c r="G20" i="3"/>
  <c r="H19" i="3"/>
  <c r="G19" i="3"/>
  <c r="D16" i="3"/>
  <c r="C4" i="3"/>
  <c r="H28" i="3" s="1"/>
  <c r="H10" i="2"/>
  <c r="H12" i="2" s="1"/>
  <c r="G10" i="2"/>
  <c r="G12" i="2" s="1"/>
  <c r="F10" i="2"/>
  <c r="D29" i="2"/>
  <c r="H28" i="2"/>
  <c r="D26" i="2"/>
  <c r="H25" i="2"/>
  <c r="H22" i="2"/>
  <c r="G20" i="2"/>
  <c r="H19" i="2"/>
  <c r="G19" i="2"/>
  <c r="D16" i="2"/>
  <c r="C4" i="2"/>
  <c r="G28" i="2" s="1"/>
  <c r="G29" i="2" s="1"/>
  <c r="H10" i="1"/>
  <c r="G10" i="1"/>
  <c r="F10" i="1"/>
  <c r="F12" i="1" s="1"/>
  <c r="F21" i="1"/>
  <c r="F18" i="1"/>
  <c r="F15" i="1"/>
  <c r="C4" i="1"/>
  <c r="F26" i="11" l="1"/>
  <c r="F31" i="11" s="1"/>
  <c r="F26" i="10"/>
  <c r="F31" i="10" s="1"/>
  <c r="H31" i="9"/>
  <c r="F26" i="9"/>
  <c r="F31" i="9" s="1"/>
  <c r="F26" i="8"/>
  <c r="F31" i="8"/>
  <c r="H26" i="7"/>
  <c r="H31" i="7"/>
  <c r="F20" i="7"/>
  <c r="F18" i="7"/>
  <c r="F26" i="7" s="1"/>
  <c r="G26" i="7"/>
  <c r="G31" i="7" s="1"/>
  <c r="F12" i="7"/>
  <c r="D12" i="7" s="1"/>
  <c r="D13" i="7" s="1"/>
  <c r="D31" i="7" s="1"/>
  <c r="F20" i="6"/>
  <c r="F24" i="6"/>
  <c r="H26" i="6"/>
  <c r="H31" i="6" s="1"/>
  <c r="F18" i="6"/>
  <c r="F22" i="6"/>
  <c r="F28" i="6"/>
  <c r="F29" i="6" s="1"/>
  <c r="G25" i="6"/>
  <c r="G26" i="6" s="1"/>
  <c r="G31" i="6" s="1"/>
  <c r="F25" i="6"/>
  <c r="F16" i="6"/>
  <c r="F12" i="6"/>
  <c r="D12" i="6" s="1"/>
  <c r="D13" i="6" s="1"/>
  <c r="D31" i="6" s="1"/>
  <c r="G23" i="5"/>
  <c r="G18" i="5"/>
  <c r="G15" i="5"/>
  <c r="G16" i="5" s="1"/>
  <c r="G24" i="5"/>
  <c r="F21" i="5"/>
  <c r="H23" i="5"/>
  <c r="G21" i="5"/>
  <c r="H18" i="5"/>
  <c r="H21" i="5"/>
  <c r="H15" i="5"/>
  <c r="H16" i="5" s="1"/>
  <c r="F22" i="5"/>
  <c r="H24" i="5"/>
  <c r="F28" i="5"/>
  <c r="F29" i="5" s="1"/>
  <c r="H20" i="5"/>
  <c r="F18" i="5"/>
  <c r="F15" i="5"/>
  <c r="F16" i="5" s="1"/>
  <c r="F24" i="5"/>
  <c r="G22" i="5"/>
  <c r="F25" i="5"/>
  <c r="C5" i="4"/>
  <c r="F18" i="4"/>
  <c r="H23" i="4"/>
  <c r="G18" i="4"/>
  <c r="G21" i="4"/>
  <c r="G15" i="4"/>
  <c r="G16" i="4" s="1"/>
  <c r="H21" i="4"/>
  <c r="H20" i="4"/>
  <c r="G23" i="4"/>
  <c r="F21" i="4"/>
  <c r="F15" i="4"/>
  <c r="F16" i="4" s="1"/>
  <c r="H18" i="4"/>
  <c r="G24" i="4"/>
  <c r="H15" i="4"/>
  <c r="H16" i="4" s="1"/>
  <c r="F22" i="4"/>
  <c r="H24" i="4"/>
  <c r="H20" i="3"/>
  <c r="C5" i="3"/>
  <c r="F23" i="3" s="1"/>
  <c r="F21" i="3"/>
  <c r="G23" i="3"/>
  <c r="H23" i="3"/>
  <c r="G15" i="3"/>
  <c r="G16" i="3" s="1"/>
  <c r="G24" i="3"/>
  <c r="H24" i="3"/>
  <c r="F18" i="3"/>
  <c r="G18" i="3"/>
  <c r="G21" i="3"/>
  <c r="H18" i="3"/>
  <c r="H21" i="3"/>
  <c r="H15" i="3"/>
  <c r="H16" i="3" s="1"/>
  <c r="F28" i="3"/>
  <c r="F29" i="3" s="1"/>
  <c r="G22" i="3"/>
  <c r="F25" i="3"/>
  <c r="G28" i="3"/>
  <c r="G29" i="3" s="1"/>
  <c r="H22" i="3"/>
  <c r="H20" i="2"/>
  <c r="G23" i="2"/>
  <c r="C5" i="2"/>
  <c r="F21" i="2" s="1"/>
  <c r="F18" i="2"/>
  <c r="F15" i="2"/>
  <c r="F16" i="2" s="1"/>
  <c r="G21" i="2"/>
  <c r="H29" i="2"/>
  <c r="G15" i="2"/>
  <c r="G16" i="2" s="1"/>
  <c r="H18" i="2"/>
  <c r="H21" i="2"/>
  <c r="G24" i="2"/>
  <c r="H15" i="2"/>
  <c r="H16" i="2" s="1"/>
  <c r="F22" i="2"/>
  <c r="H24" i="2"/>
  <c r="H23" i="2"/>
  <c r="G18" i="2"/>
  <c r="G22" i="2"/>
  <c r="F25" i="2"/>
  <c r="H19" i="1"/>
  <c r="G19" i="1"/>
  <c r="G20" i="1"/>
  <c r="G21" i="1"/>
  <c r="G22" i="1"/>
  <c r="G23" i="1"/>
  <c r="G24" i="1"/>
  <c r="G28" i="1"/>
  <c r="G29" i="1" s="1"/>
  <c r="H28" i="1"/>
  <c r="G18" i="1"/>
  <c r="H15" i="1"/>
  <c r="H16" i="1" s="1"/>
  <c r="G15" i="1"/>
  <c r="G16" i="1" s="1"/>
  <c r="H12" i="1"/>
  <c r="G12" i="1"/>
  <c r="C5" i="1"/>
  <c r="D29" i="1"/>
  <c r="H29" i="1" s="1"/>
  <c r="D26" i="1"/>
  <c r="H25" i="1"/>
  <c r="H24" i="1"/>
  <c r="H23" i="1"/>
  <c r="H22" i="1"/>
  <c r="H21" i="1"/>
  <c r="H20" i="1"/>
  <c r="H18" i="1"/>
  <c r="D16" i="1"/>
  <c r="F31" i="7" l="1"/>
  <c r="F26" i="6"/>
  <c r="F31" i="6" s="1"/>
  <c r="G26" i="5"/>
  <c r="G31" i="5" s="1"/>
  <c r="H26" i="5"/>
  <c r="H31" i="5" s="1"/>
  <c r="F23" i="5"/>
  <c r="F12" i="5"/>
  <c r="D12" i="5" s="1"/>
  <c r="D13" i="5" s="1"/>
  <c r="D31" i="5" s="1"/>
  <c r="G25" i="5"/>
  <c r="F20" i="5"/>
  <c r="F26" i="5" s="1"/>
  <c r="F31" i="5" s="1"/>
  <c r="G26" i="4"/>
  <c r="G31" i="4" s="1"/>
  <c r="F26" i="4"/>
  <c r="F23" i="4"/>
  <c r="F20" i="4"/>
  <c r="F12" i="4"/>
  <c r="D12" i="4" s="1"/>
  <c r="D13" i="4" s="1"/>
  <c r="D31" i="4" s="1"/>
  <c r="F25" i="4"/>
  <c r="G25" i="4"/>
  <c r="H26" i="4"/>
  <c r="H31" i="4" s="1"/>
  <c r="F24" i="4"/>
  <c r="F28" i="4"/>
  <c r="F29" i="4" s="1"/>
  <c r="F31" i="4" s="1"/>
  <c r="G25" i="3"/>
  <c r="G26" i="3"/>
  <c r="G31" i="3" s="1"/>
  <c r="F22" i="3"/>
  <c r="F24" i="3"/>
  <c r="F20" i="3"/>
  <c r="F26" i="3" s="1"/>
  <c r="H26" i="3"/>
  <c r="H31" i="3" s="1"/>
  <c r="F15" i="3"/>
  <c r="F16" i="3" s="1"/>
  <c r="F12" i="3"/>
  <c r="D12" i="3" s="1"/>
  <c r="D13" i="3" s="1"/>
  <c r="D31" i="3" s="1"/>
  <c r="H26" i="2"/>
  <c r="F23" i="2"/>
  <c r="F20" i="2"/>
  <c r="F26" i="2" s="1"/>
  <c r="G25" i="2"/>
  <c r="G26" i="2" s="1"/>
  <c r="G31" i="2" s="1"/>
  <c r="F12" i="2"/>
  <c r="D12" i="2" s="1"/>
  <c r="D13" i="2" s="1"/>
  <c r="D31" i="2" s="1"/>
  <c r="F28" i="2"/>
  <c r="F29" i="2" s="1"/>
  <c r="H31" i="2"/>
  <c r="F24" i="2"/>
  <c r="F28" i="1"/>
  <c r="F29" i="1" s="1"/>
  <c r="D12" i="1"/>
  <c r="D13" i="1" s="1"/>
  <c r="D31" i="1" s="1"/>
  <c r="F24" i="1"/>
  <c r="F23" i="1"/>
  <c r="F16" i="1"/>
  <c r="F22" i="1"/>
  <c r="F25" i="1"/>
  <c r="F20" i="1"/>
  <c r="G25" i="1"/>
  <c r="H26" i="1"/>
  <c r="H31" i="1" s="1"/>
  <c r="F31" i="3" l="1"/>
  <c r="F31" i="2"/>
  <c r="F26" i="1"/>
  <c r="F31" i="1" s="1"/>
  <c r="G26" i="1"/>
  <c r="G31" i="1" s="1"/>
</calcChain>
</file>

<file path=xl/sharedStrings.xml><?xml version="1.0" encoding="utf-8"?>
<sst xmlns="http://schemas.openxmlformats.org/spreadsheetml/2006/main" count="231" uniqueCount="19">
  <si>
    <t>Abonnemang Comhem</t>
  </si>
  <si>
    <t>Lokalhyra, föreningslokal</t>
  </si>
  <si>
    <t>Styrelsemöten, årsstämma</t>
  </si>
  <si>
    <t>Porto, kuvertering</t>
  </si>
  <si>
    <t>Bankkostnader</t>
  </si>
  <si>
    <t>Övrigt</t>
  </si>
  <si>
    <t>Avskrivningar inventarier</t>
  </si>
  <si>
    <t>Ränteintäkt / utdelning</t>
  </si>
  <si>
    <t>Antal hushåll, totalt</t>
  </si>
  <si>
    <t xml:space="preserve">El </t>
  </si>
  <si>
    <t>Beräknat resultat</t>
  </si>
  <si>
    <t>Årsavgifter</t>
  </si>
  <si>
    <t>Föreslagen avgift</t>
  </si>
  <si>
    <t>Furuskär</t>
  </si>
  <si>
    <t>Djuprännan</t>
  </si>
  <si>
    <t>Rydebäck</t>
  </si>
  <si>
    <t>Övriga</t>
  </si>
  <si>
    <t>Administration</t>
  </si>
  <si>
    <t>Årsbudget 2018 - Satelliten ekonomisk förening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</si>
</sst>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u/>
      <sz val="16"/>
      <color theme="1"/>
      <name val="times new roman"/>
      <family val="2"/>
    </font>
    <font>
      <b/>
      <sz val="12"/>
      <color theme="1"/>
      <name val="times new roman"/>
      <family val="1"/>
    </font>
    <font>
      <u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43" fontId="4" fillId="0" borderId="0" xfId="1" applyFont="1"/>
    <xf numFmtId="0" fontId="5" fillId="0" borderId="0" xfId="0" applyFont="1"/>
    <xf numFmtId="43" fontId="0" fillId="0" borderId="0" xfId="1" applyFo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12" sqref="J12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f>1250</f>
        <v>1250</v>
      </c>
    </row>
    <row r="5" spans="1:10" x14ac:dyDescent="0.25">
      <c r="A5" t="s">
        <v>16</v>
      </c>
      <c r="C5">
        <f>C4-C7-C6</f>
        <v>950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685+20</f>
        <v>705</v>
      </c>
      <c r="G10" s="4">
        <f>735+20</f>
        <v>755</v>
      </c>
      <c r="H10" s="4">
        <f>725+20</f>
        <v>745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894640</v>
      </c>
      <c r="F12" s="4">
        <f>F10*C5</f>
        <v>669750</v>
      </c>
      <c r="G12" s="4">
        <f>G10*C6</f>
        <v>104945</v>
      </c>
      <c r="H12" s="4">
        <f>H10*C7</f>
        <v>119945</v>
      </c>
    </row>
    <row r="13" spans="1:10" x14ac:dyDescent="0.25">
      <c r="D13" s="5">
        <f>SUM(D12:D12)</f>
        <v>894640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v>-762054</v>
      </c>
      <c r="F15" s="4">
        <f>ROUND((D15/$C$4)*$C$5,0)</f>
        <v>-579161</v>
      </c>
      <c r="G15" s="4">
        <f>ROUND((D15/$C$4)*$C$6,0)</f>
        <v>-84740</v>
      </c>
      <c r="H15" s="4">
        <f>ROUND((D15/$C$4)*$C$7,0)</f>
        <v>-98153</v>
      </c>
    </row>
    <row r="16" spans="1:10" x14ac:dyDescent="0.25">
      <c r="D16" s="5">
        <f>SUM(D15:D15)</f>
        <v>-762054</v>
      </c>
      <c r="F16" s="5">
        <f>SUM(F15)</f>
        <v>-579161</v>
      </c>
      <c r="G16" s="5">
        <f t="shared" ref="G16:H16" si="0">SUM(G15)</f>
        <v>-84740</v>
      </c>
      <c r="H16" s="5">
        <f t="shared" si="0"/>
        <v>-98153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-7600</v>
      </c>
      <c r="G18" s="4">
        <f>ROUND((D18/$C$4)*$C$6,0)</f>
        <v>-1112</v>
      </c>
      <c r="H18" s="4">
        <f t="shared" ref="H18:H29" si="1">ROUND((D18/$C$4)*$C$7,0)</f>
        <v>-1288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-15200</v>
      </c>
      <c r="G20" s="4">
        <f>ROUND((D20/$C$4)*$C$6,0)</f>
        <v>-2224</v>
      </c>
      <c r="H20" s="4">
        <f t="shared" si="1"/>
        <v>-2576</v>
      </c>
    </row>
    <row r="21" spans="1:8" x14ac:dyDescent="0.25">
      <c r="A21" t="s">
        <v>17</v>
      </c>
      <c r="D21" s="4">
        <v>-50000</v>
      </c>
      <c r="F21" s="4">
        <f>ROUND((D21/$C$4)*$C$5,0)</f>
        <v>-38000</v>
      </c>
      <c r="G21" s="4">
        <f>ROUND((D21/$C$4)*$C$6,0)</f>
        <v>-5560</v>
      </c>
      <c r="H21" s="4">
        <f t="shared" si="1"/>
        <v>-6440</v>
      </c>
    </row>
    <row r="22" spans="1:8" x14ac:dyDescent="0.25">
      <c r="A22" t="s">
        <v>3</v>
      </c>
      <c r="D22" s="4">
        <v>-15000</v>
      </c>
      <c r="F22" s="4">
        <f t="shared" si="2"/>
        <v>-11400</v>
      </c>
      <c r="G22" s="4">
        <f>ROUND((D22/$C$4)*$C$6,0)</f>
        <v>-1668</v>
      </c>
      <c r="H22" s="4">
        <f t="shared" si="1"/>
        <v>-1932</v>
      </c>
    </row>
    <row r="23" spans="1:8" x14ac:dyDescent="0.25">
      <c r="A23" t="s">
        <v>4</v>
      </c>
      <c r="D23" s="4">
        <v>-5000</v>
      </c>
      <c r="F23" s="4">
        <f t="shared" si="2"/>
        <v>-3800</v>
      </c>
      <c r="G23" s="4">
        <f>ROUND((D23/$C$4)*$C$6,0)</f>
        <v>-556</v>
      </c>
      <c r="H23" s="4">
        <f t="shared" si="1"/>
        <v>-644</v>
      </c>
    </row>
    <row r="24" spans="1:8" x14ac:dyDescent="0.25">
      <c r="A24" t="s">
        <v>5</v>
      </c>
      <c r="D24" s="4">
        <v>-15000</v>
      </c>
      <c r="F24" s="4">
        <f t="shared" si="2"/>
        <v>-11400</v>
      </c>
      <c r="G24" s="4">
        <f>ROUND((D24/$C$4)*$C$6,0)</f>
        <v>-1668</v>
      </c>
      <c r="H24" s="4">
        <f t="shared" si="1"/>
        <v>-1932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-87400</v>
      </c>
      <c r="G26" s="5">
        <f>SUM(G18:G25)</f>
        <v>-19738</v>
      </c>
      <c r="H26" s="5">
        <f>SUM(H18:H25)</f>
        <v>-20447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5001</v>
      </c>
      <c r="E31" s="5"/>
      <c r="F31" s="5">
        <f>F29+F26+F16+F12</f>
        <v>3189</v>
      </c>
      <c r="G31" s="5">
        <f>G29+G26+G16+G12</f>
        <v>467</v>
      </c>
      <c r="H31" s="5">
        <f>H29+H26+H16+H12</f>
        <v>1345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f>1261-261</f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685+150</f>
        <v>835</v>
      </c>
      <c r="G10" s="4">
        <f>735+150</f>
        <v>885</v>
      </c>
      <c r="H10" s="4">
        <f>725+150</f>
        <v>875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848390</v>
      </c>
      <c r="F12" s="4">
        <f>F10*C5</f>
        <v>584500</v>
      </c>
      <c r="G12" s="4">
        <f>G10*C6</f>
        <v>123015</v>
      </c>
      <c r="H12" s="4">
        <f>H10*C7</f>
        <v>140875</v>
      </c>
    </row>
    <row r="13" spans="1:10" x14ac:dyDescent="0.25">
      <c r="D13" s="5">
        <f>SUM(D12:D12)</f>
        <v>848390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v>-762054</v>
      </c>
      <c r="F15" s="4">
        <f>ROUND((D15/$C$4)*$C$5,0)</f>
        <v>-533438</v>
      </c>
      <c r="G15" s="4">
        <f>ROUND((D15/$C$4)*$C$6,0)</f>
        <v>-105926</v>
      </c>
      <c r="H15" s="4">
        <f>ROUND((D15/$C$4)*$C$7,0)</f>
        <v>-122691</v>
      </c>
    </row>
    <row r="16" spans="1:10" x14ac:dyDescent="0.25">
      <c r="D16" s="5">
        <f>SUM(D15:D15)</f>
        <v>-762054</v>
      </c>
      <c r="F16" s="5">
        <f>SUM(F15)</f>
        <v>-533438</v>
      </c>
      <c r="G16" s="5">
        <f t="shared" ref="G16:H16" si="0">SUM(G15)</f>
        <v>-105926</v>
      </c>
      <c r="H16" s="5">
        <f t="shared" si="0"/>
        <v>-122691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-41249</v>
      </c>
      <c r="E31" s="5"/>
      <c r="F31" s="5">
        <f>F29+F26+F16+F12</f>
        <v>-29438</v>
      </c>
      <c r="G31" s="5">
        <f>G29+G26+G16+G12</f>
        <v>-5846</v>
      </c>
      <c r="H31" s="5">
        <f>H29+H26+H16+H12</f>
        <v>-5966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6" sqref="C6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f>1261-261</f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685+200</f>
        <v>885</v>
      </c>
      <c r="G10" s="4">
        <f>735+200</f>
        <v>935</v>
      </c>
      <c r="H10" s="4">
        <f>725+200</f>
        <v>925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898390</v>
      </c>
      <c r="F12" s="4">
        <f>F10*C5</f>
        <v>619500</v>
      </c>
      <c r="G12" s="4">
        <f>G10*C6</f>
        <v>129965</v>
      </c>
      <c r="H12" s="4">
        <f>H10*C7</f>
        <v>148925</v>
      </c>
    </row>
    <row r="13" spans="1:10" x14ac:dyDescent="0.25">
      <c r="D13" s="5">
        <f>SUM(D12:D12)</f>
        <v>898390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v>-762054</v>
      </c>
      <c r="F15" s="4">
        <f>ROUND((D15/$C$4)*$C$5,0)</f>
        <v>-533438</v>
      </c>
      <c r="G15" s="4">
        <f>ROUND((D15/$C$4)*$C$6,0)</f>
        <v>-105926</v>
      </c>
      <c r="H15" s="4">
        <f>ROUND((D15/$C$4)*$C$7,0)</f>
        <v>-122691</v>
      </c>
    </row>
    <row r="16" spans="1:10" x14ac:dyDescent="0.25">
      <c r="D16" s="5">
        <f>SUM(D15:D15)</f>
        <v>-762054</v>
      </c>
      <c r="F16" s="5">
        <f>SUM(F15)</f>
        <v>-533438</v>
      </c>
      <c r="G16" s="5">
        <f t="shared" ref="G16:H16" si="0">SUM(G15)</f>
        <v>-105926</v>
      </c>
      <c r="H16" s="5">
        <f t="shared" si="0"/>
        <v>-122691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8751</v>
      </c>
      <c r="E31" s="5"/>
      <c r="F31" s="5">
        <f>F29+F26+F16+F12</f>
        <v>5562</v>
      </c>
      <c r="G31" s="5">
        <f>G29+G26+G16+G12</f>
        <v>1104</v>
      </c>
      <c r="H31" s="5">
        <f>H29+H26+H16+H12</f>
        <v>2084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2" sqref="A2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v>1200</v>
      </c>
    </row>
    <row r="5" spans="1:10" x14ac:dyDescent="0.25">
      <c r="A5" t="s">
        <v>16</v>
      </c>
      <c r="C5">
        <f>C4-C7-C6</f>
        <v>900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685+20</f>
        <v>705</v>
      </c>
      <c r="G10" s="4">
        <f>735+20</f>
        <v>755</v>
      </c>
      <c r="H10" s="4">
        <f>725+20</f>
        <v>745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859390</v>
      </c>
      <c r="F12" s="4">
        <f>F10*C5</f>
        <v>634500</v>
      </c>
      <c r="G12" s="4">
        <f>G10*C6</f>
        <v>104945</v>
      </c>
      <c r="H12" s="4">
        <f>H10*C7</f>
        <v>119945</v>
      </c>
    </row>
    <row r="13" spans="1:10" x14ac:dyDescent="0.25">
      <c r="D13" s="5">
        <f>SUM(D12:D12)</f>
        <v>859390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f>-610*1200</f>
        <v>-732000</v>
      </c>
      <c r="F15" s="4">
        <f>ROUND((D15/$C$4)*$C$5,0)</f>
        <v>-549000</v>
      </c>
      <c r="G15" s="4">
        <f>ROUND((D15/$C$4)*$C$6,0)</f>
        <v>-84790</v>
      </c>
      <c r="H15" s="4">
        <f>ROUND((D15/$C$4)*$C$7,0)</f>
        <v>-98210</v>
      </c>
    </row>
    <row r="16" spans="1:10" x14ac:dyDescent="0.25">
      <c r="D16" s="5">
        <f>SUM(D15:D15)</f>
        <v>-732000</v>
      </c>
      <c r="F16" s="5">
        <f>SUM(F15)</f>
        <v>-549000</v>
      </c>
      <c r="G16" s="5">
        <f t="shared" ref="G16:H16" si="0">SUM(G15)</f>
        <v>-84790</v>
      </c>
      <c r="H16" s="5">
        <f t="shared" si="0"/>
        <v>-98210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-7500</v>
      </c>
      <c r="G18" s="4">
        <f>ROUND((D18/$C$4)*$C$6,0)</f>
        <v>-1158</v>
      </c>
      <c r="H18" s="4">
        <f t="shared" ref="H18:H29" si="1">ROUND((D18/$C$4)*$C$7,0)</f>
        <v>-1342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-15000</v>
      </c>
      <c r="G20" s="4">
        <f>ROUND((D20/$C$4)*$C$6,0)</f>
        <v>-2317</v>
      </c>
      <c r="H20" s="4">
        <f t="shared" si="1"/>
        <v>-2683</v>
      </c>
    </row>
    <row r="21" spans="1:8" x14ac:dyDescent="0.25">
      <c r="A21" t="s">
        <v>17</v>
      </c>
      <c r="D21" s="4">
        <v>-50000</v>
      </c>
      <c r="F21" s="4">
        <f>ROUND((D21/$C$4)*$C$5,0)</f>
        <v>-37500</v>
      </c>
      <c r="G21" s="4">
        <f>ROUND((D21/$C$4)*$C$6,0)</f>
        <v>-5792</v>
      </c>
      <c r="H21" s="4">
        <f t="shared" si="1"/>
        <v>-6708</v>
      </c>
    </row>
    <row r="22" spans="1:8" x14ac:dyDescent="0.25">
      <c r="A22" t="s">
        <v>3</v>
      </c>
      <c r="D22" s="4">
        <v>-15000</v>
      </c>
      <c r="F22" s="4">
        <f t="shared" si="2"/>
        <v>-11250</v>
      </c>
      <c r="G22" s="4">
        <f>ROUND((D22/$C$4)*$C$6,0)</f>
        <v>-1738</v>
      </c>
      <c r="H22" s="4">
        <f t="shared" si="1"/>
        <v>-2013</v>
      </c>
    </row>
    <row r="23" spans="1:8" x14ac:dyDescent="0.25">
      <c r="A23" t="s">
        <v>4</v>
      </c>
      <c r="D23" s="4">
        <v>-5000</v>
      </c>
      <c r="F23" s="4">
        <f t="shared" si="2"/>
        <v>-3750</v>
      </c>
      <c r="G23" s="4">
        <f>ROUND((D23/$C$4)*$C$6,0)</f>
        <v>-579</v>
      </c>
      <c r="H23" s="4">
        <f t="shared" si="1"/>
        <v>-671</v>
      </c>
    </row>
    <row r="24" spans="1:8" x14ac:dyDescent="0.25">
      <c r="A24" t="s">
        <v>5</v>
      </c>
      <c r="D24" s="4">
        <v>-15000</v>
      </c>
      <c r="F24" s="4">
        <f t="shared" si="2"/>
        <v>-11250</v>
      </c>
      <c r="G24" s="4">
        <f>ROUND((D24/$C$4)*$C$6,0)</f>
        <v>-1738</v>
      </c>
      <c r="H24" s="4">
        <f t="shared" si="1"/>
        <v>-2013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-86250</v>
      </c>
      <c r="G26" s="5">
        <f>SUM(G18:G25)</f>
        <v>-20272</v>
      </c>
      <c r="H26" s="5">
        <f>SUM(H18:H25)</f>
        <v>-21065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-195</v>
      </c>
      <c r="E31" s="5"/>
      <c r="F31" s="5">
        <f>F29+F26+F16+F12</f>
        <v>-750</v>
      </c>
      <c r="G31" s="5">
        <f>G29+G26+G16+G12</f>
        <v>-117</v>
      </c>
      <c r="H31" s="5">
        <f>H29+H26+H16+H12</f>
        <v>670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16" sqref="D16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v>1100</v>
      </c>
    </row>
    <row r="5" spans="1:10" x14ac:dyDescent="0.25">
      <c r="A5" t="s">
        <v>16</v>
      </c>
      <c r="C5">
        <f>C4-C7-C6</f>
        <v>800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685+20</f>
        <v>705</v>
      </c>
      <c r="G10" s="4">
        <f>735+20</f>
        <v>755</v>
      </c>
      <c r="H10" s="4">
        <f>725+20</f>
        <v>745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788890</v>
      </c>
      <c r="F12" s="4">
        <f>F10*C5</f>
        <v>564000</v>
      </c>
      <c r="G12" s="4">
        <f>G10*C6</f>
        <v>104945</v>
      </c>
      <c r="H12" s="4">
        <f>H10*C7</f>
        <v>119945</v>
      </c>
    </row>
    <row r="13" spans="1:10" x14ac:dyDescent="0.25">
      <c r="D13" s="5">
        <f>SUM(D12:D12)</f>
        <v>788890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f>-610*1100</f>
        <v>-671000</v>
      </c>
      <c r="F15" s="4">
        <f>ROUND((D15/$C$4)*$C$5,0)</f>
        <v>-488000</v>
      </c>
      <c r="G15" s="4">
        <f>ROUND((D15/$C$4)*$C$6,0)</f>
        <v>-84790</v>
      </c>
      <c r="H15" s="4">
        <f>ROUND((D15/$C$4)*$C$7,0)</f>
        <v>-98210</v>
      </c>
    </row>
    <row r="16" spans="1:10" x14ac:dyDescent="0.25">
      <c r="D16" s="5">
        <f>SUM(D15:D15)</f>
        <v>-671000</v>
      </c>
      <c r="F16" s="5">
        <f>SUM(F15)</f>
        <v>-488000</v>
      </c>
      <c r="G16" s="5">
        <f t="shared" ref="G16:H16" si="0">SUM(G15)</f>
        <v>-84790</v>
      </c>
      <c r="H16" s="5">
        <f t="shared" si="0"/>
        <v>-98210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-7273</v>
      </c>
      <c r="G18" s="4">
        <f>ROUND((D18/$C$4)*$C$6,0)</f>
        <v>-1264</v>
      </c>
      <c r="H18" s="4">
        <f t="shared" ref="H18:H29" si="1">ROUND((D18/$C$4)*$C$7,0)</f>
        <v>-1464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-14545</v>
      </c>
      <c r="G20" s="4">
        <f>ROUND((D20/$C$4)*$C$6,0)</f>
        <v>-2527</v>
      </c>
      <c r="H20" s="4">
        <f t="shared" si="1"/>
        <v>-2927</v>
      </c>
    </row>
    <row r="21" spans="1:8" x14ac:dyDescent="0.25">
      <c r="A21" t="s">
        <v>17</v>
      </c>
      <c r="D21" s="4">
        <v>-50000</v>
      </c>
      <c r="F21" s="4">
        <f>ROUND((D21/$C$4)*$C$5,0)</f>
        <v>-36364</v>
      </c>
      <c r="G21" s="4">
        <f>ROUND((D21/$C$4)*$C$6,0)</f>
        <v>-6318</v>
      </c>
      <c r="H21" s="4">
        <f t="shared" si="1"/>
        <v>-7318</v>
      </c>
    </row>
    <row r="22" spans="1:8" x14ac:dyDescent="0.25">
      <c r="A22" t="s">
        <v>3</v>
      </c>
      <c r="D22" s="4">
        <v>-15000</v>
      </c>
      <c r="F22" s="4">
        <f t="shared" si="2"/>
        <v>-10909</v>
      </c>
      <c r="G22" s="4">
        <f>ROUND((D22/$C$4)*$C$6,0)</f>
        <v>-1895</v>
      </c>
      <c r="H22" s="4">
        <f t="shared" si="1"/>
        <v>-2195</v>
      </c>
    </row>
    <row r="23" spans="1:8" x14ac:dyDescent="0.25">
      <c r="A23" t="s">
        <v>4</v>
      </c>
      <c r="D23" s="4">
        <v>-5000</v>
      </c>
      <c r="F23" s="4">
        <f t="shared" si="2"/>
        <v>-3636</v>
      </c>
      <c r="G23" s="4">
        <f>ROUND((D23/$C$4)*$C$6,0)</f>
        <v>-632</v>
      </c>
      <c r="H23" s="4">
        <f t="shared" si="1"/>
        <v>-732</v>
      </c>
    </row>
    <row r="24" spans="1:8" x14ac:dyDescent="0.25">
      <c r="A24" t="s">
        <v>5</v>
      </c>
      <c r="D24" s="4">
        <v>-15000</v>
      </c>
      <c r="F24" s="4">
        <f t="shared" si="2"/>
        <v>-10909</v>
      </c>
      <c r="G24" s="4">
        <f>ROUND((D24/$C$4)*$C$6,0)</f>
        <v>-1895</v>
      </c>
      <c r="H24" s="4">
        <f t="shared" si="1"/>
        <v>-2195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-83636</v>
      </c>
      <c r="G26" s="5">
        <f>SUM(G18:G25)</f>
        <v>-21481</v>
      </c>
      <c r="H26" s="5">
        <f>SUM(H18:H25)</f>
        <v>-22466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-9695</v>
      </c>
      <c r="E31" s="5"/>
      <c r="F31" s="5">
        <f>F29+F26+F16+F12</f>
        <v>-7636</v>
      </c>
      <c r="G31" s="5">
        <f>G29+G26+G16+G12</f>
        <v>-1326</v>
      </c>
      <c r="H31" s="5">
        <f>H29+H26+H16+H12</f>
        <v>-731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16" sqref="D16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685+20</f>
        <v>705</v>
      </c>
      <c r="G10" s="4">
        <f>735+20</f>
        <v>755</v>
      </c>
      <c r="H10" s="4">
        <f>725+20</f>
        <v>745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718390</v>
      </c>
      <c r="F12" s="4">
        <f>F10*C5</f>
        <v>493500</v>
      </c>
      <c r="G12" s="4">
        <f>G10*C6</f>
        <v>104945</v>
      </c>
      <c r="H12" s="4">
        <f>H10*C7</f>
        <v>119945</v>
      </c>
    </row>
    <row r="13" spans="1:10" x14ac:dyDescent="0.25">
      <c r="D13" s="5">
        <f>SUM(D12:D12)</f>
        <v>718390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f>-610*1000</f>
        <v>-610000</v>
      </c>
      <c r="F15" s="4">
        <f>ROUND((D15/$C$4)*$C$5,0)</f>
        <v>-427000</v>
      </c>
      <c r="G15" s="4">
        <f>ROUND((D15/$C$4)*$C$6,0)</f>
        <v>-84790</v>
      </c>
      <c r="H15" s="4">
        <f>ROUND((D15/$C$4)*$C$7,0)</f>
        <v>-98210</v>
      </c>
    </row>
    <row r="16" spans="1:10" x14ac:dyDescent="0.25">
      <c r="D16" s="5">
        <f>SUM(D15:D15)</f>
        <v>-610000</v>
      </c>
      <c r="F16" s="5">
        <f>SUM(F15)</f>
        <v>-427000</v>
      </c>
      <c r="G16" s="5">
        <f t="shared" ref="G16:H16" si="0">SUM(G15)</f>
        <v>-84790</v>
      </c>
      <c r="H16" s="5">
        <f t="shared" si="0"/>
        <v>-98210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-19195</v>
      </c>
      <c r="E31" s="5"/>
      <c r="F31" s="5">
        <f>F29+F26+F16+F12</f>
        <v>-14000</v>
      </c>
      <c r="G31" s="5">
        <f>G29+G26+G16+G12</f>
        <v>-2780</v>
      </c>
      <c r="H31" s="5">
        <f>H29+H26+H16+H12</f>
        <v>-2415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11" sqref="H11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685+30</f>
        <v>715</v>
      </c>
      <c r="G10" s="4">
        <f>735+30</f>
        <v>765</v>
      </c>
      <c r="H10" s="4">
        <f>725+30</f>
        <v>755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728390</v>
      </c>
      <c r="F12" s="4">
        <f>F10*C5</f>
        <v>500500</v>
      </c>
      <c r="G12" s="4">
        <f>G10*C6</f>
        <v>106335</v>
      </c>
      <c r="H12" s="4">
        <f>H10*C7</f>
        <v>121555</v>
      </c>
    </row>
    <row r="13" spans="1:10" x14ac:dyDescent="0.25">
      <c r="D13" s="5">
        <f>SUM(D12:D12)</f>
        <v>728390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f>-610*1000</f>
        <v>-610000</v>
      </c>
      <c r="F15" s="4">
        <f>ROUND((D15/$C$4)*$C$5,0)</f>
        <v>-427000</v>
      </c>
      <c r="G15" s="4">
        <f>ROUND((D15/$C$4)*$C$6,0)</f>
        <v>-84790</v>
      </c>
      <c r="H15" s="4">
        <f>ROUND((D15/$C$4)*$C$7,0)</f>
        <v>-98210</v>
      </c>
    </row>
    <row r="16" spans="1:10" x14ac:dyDescent="0.25">
      <c r="D16" s="5">
        <f>SUM(D15:D15)</f>
        <v>-610000</v>
      </c>
      <c r="F16" s="5">
        <f>SUM(F15)</f>
        <v>-427000</v>
      </c>
      <c r="G16" s="5">
        <f t="shared" ref="G16:H16" si="0">SUM(G15)</f>
        <v>-84790</v>
      </c>
      <c r="H16" s="5">
        <f t="shared" si="0"/>
        <v>-98210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-9195</v>
      </c>
      <c r="E31" s="5"/>
      <c r="F31" s="5">
        <f>F29+F26+F16+F12</f>
        <v>-7000</v>
      </c>
      <c r="G31" s="5">
        <f>G29+G26+G16+G12</f>
        <v>-1390</v>
      </c>
      <c r="H31" s="5">
        <f>H29+H26+H16+H12</f>
        <v>-805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11" sqref="H11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685+40</f>
        <v>725</v>
      </c>
      <c r="G10" s="4">
        <f>735+40</f>
        <v>775</v>
      </c>
      <c r="H10" s="4">
        <f>725+40</f>
        <v>765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738390</v>
      </c>
      <c r="F12" s="4">
        <f>F10*C5</f>
        <v>507500</v>
      </c>
      <c r="G12" s="4">
        <f>G10*C6</f>
        <v>107725</v>
      </c>
      <c r="H12" s="4">
        <f>H10*C7</f>
        <v>123165</v>
      </c>
    </row>
    <row r="13" spans="1:10" x14ac:dyDescent="0.25">
      <c r="D13" s="5">
        <f>SUM(D12:D12)</f>
        <v>738390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f>-610*1000</f>
        <v>-610000</v>
      </c>
      <c r="F15" s="4">
        <f>ROUND((D15/$C$4)*$C$5,0)</f>
        <v>-427000</v>
      </c>
      <c r="G15" s="4">
        <f>ROUND((D15/$C$4)*$C$6,0)</f>
        <v>-84790</v>
      </c>
      <c r="H15" s="4">
        <f>ROUND((D15/$C$4)*$C$7,0)</f>
        <v>-98210</v>
      </c>
    </row>
    <row r="16" spans="1:10" x14ac:dyDescent="0.25">
      <c r="D16" s="5">
        <f>SUM(D15:D15)</f>
        <v>-610000</v>
      </c>
      <c r="F16" s="5">
        <f>SUM(F15)</f>
        <v>-427000</v>
      </c>
      <c r="G16" s="5">
        <f t="shared" ref="G16:H16" si="0">SUM(G15)</f>
        <v>-84790</v>
      </c>
      <c r="H16" s="5">
        <f t="shared" si="0"/>
        <v>-98210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805</v>
      </c>
      <c r="E31" s="5"/>
      <c r="F31" s="5">
        <f>F29+F26+F16+F12</f>
        <v>0</v>
      </c>
      <c r="G31" s="5">
        <f>G29+G26+G16+G12</f>
        <v>0</v>
      </c>
      <c r="H31" s="5">
        <f>H29+H26+H16+H12</f>
        <v>805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15" sqref="J15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f>1261-261</f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685+20</f>
        <v>705</v>
      </c>
      <c r="G10" s="4">
        <f>735+20</f>
        <v>755</v>
      </c>
      <c r="H10" s="4">
        <f>725+20</f>
        <v>745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718390</v>
      </c>
      <c r="F12" s="4">
        <f>F10*C5</f>
        <v>493500</v>
      </c>
      <c r="G12" s="4">
        <f>G10*C6</f>
        <v>104945</v>
      </c>
      <c r="H12" s="4">
        <f>H10*C7</f>
        <v>119945</v>
      </c>
    </row>
    <row r="13" spans="1:10" x14ac:dyDescent="0.25">
      <c r="D13" s="5">
        <f>SUM(D12:D12)</f>
        <v>718390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v>-762054</v>
      </c>
      <c r="F15" s="4">
        <f>ROUND((D15/$C$4)*$C$5,0)</f>
        <v>-533438</v>
      </c>
      <c r="G15" s="4">
        <f>ROUND((D15/$C$4)*$C$6,0)</f>
        <v>-105926</v>
      </c>
      <c r="H15" s="4">
        <f>ROUND((D15/$C$4)*$C$7,0)</f>
        <v>-122691</v>
      </c>
    </row>
    <row r="16" spans="1:10" x14ac:dyDescent="0.25">
      <c r="D16" s="5">
        <f>SUM(D15:D15)</f>
        <v>-762054</v>
      </c>
      <c r="F16" s="5">
        <f>SUM(F15)</f>
        <v>-533438</v>
      </c>
      <c r="G16" s="5">
        <f t="shared" ref="G16:H16" si="0">SUM(G15)</f>
        <v>-105926</v>
      </c>
      <c r="H16" s="5">
        <f t="shared" si="0"/>
        <v>-122691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-171249</v>
      </c>
      <c r="E31" s="5"/>
      <c r="F31" s="5">
        <f>F29+F26+F16+F12</f>
        <v>-120438</v>
      </c>
      <c r="G31" s="5">
        <f>G29+G26+G16+G12</f>
        <v>-23916</v>
      </c>
      <c r="H31" s="5">
        <f>H29+H26+H16+H12</f>
        <v>-26896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f>1261-261</f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685+50</f>
        <v>735</v>
      </c>
      <c r="G10" s="4">
        <f>735+50</f>
        <v>785</v>
      </c>
      <c r="H10" s="4">
        <f>725+50</f>
        <v>775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748390</v>
      </c>
      <c r="F12" s="4">
        <f>F10*C5</f>
        <v>514500</v>
      </c>
      <c r="G12" s="4">
        <f>G10*C6</f>
        <v>109115</v>
      </c>
      <c r="H12" s="4">
        <f>H10*C7</f>
        <v>124775</v>
      </c>
    </row>
    <row r="13" spans="1:10" x14ac:dyDescent="0.25">
      <c r="D13" s="5">
        <f>SUM(D12:D12)</f>
        <v>748390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v>-762054</v>
      </c>
      <c r="F15" s="4">
        <f>ROUND((D15/$C$4)*$C$5,0)</f>
        <v>-533438</v>
      </c>
      <c r="G15" s="4">
        <f>ROUND((D15/$C$4)*$C$6,0)</f>
        <v>-105926</v>
      </c>
      <c r="H15" s="4">
        <f>ROUND((D15/$C$4)*$C$7,0)</f>
        <v>-122691</v>
      </c>
    </row>
    <row r="16" spans="1:10" x14ac:dyDescent="0.25">
      <c r="D16" s="5">
        <f>SUM(D15:D15)</f>
        <v>-762054</v>
      </c>
      <c r="F16" s="5">
        <f>SUM(F15)</f>
        <v>-533438</v>
      </c>
      <c r="G16" s="5">
        <f t="shared" ref="G16:H16" si="0">SUM(G15)</f>
        <v>-105926</v>
      </c>
      <c r="H16" s="5">
        <f t="shared" si="0"/>
        <v>-122691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-141249</v>
      </c>
      <c r="E31" s="5"/>
      <c r="F31" s="5">
        <f>F29+F26+F16+F12</f>
        <v>-99438</v>
      </c>
      <c r="G31" s="5">
        <f>G29+G26+G16+G12</f>
        <v>-19746</v>
      </c>
      <c r="H31" s="5">
        <f>H29+H26+H16+H12</f>
        <v>-22066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RowHeight="15.75" x14ac:dyDescent="0.25"/>
  <cols>
    <col min="3" max="3" width="5.5" customWidth="1"/>
    <col min="4" max="4" width="16.125" style="4" bestFit="1" customWidth="1"/>
    <col min="5" max="5" width="1.125" customWidth="1"/>
    <col min="6" max="6" width="13.625" bestFit="1" customWidth="1"/>
    <col min="7" max="8" width="13.625" style="4" bestFit="1" customWidth="1"/>
    <col min="11" max="11" width="9.125" bestFit="1" customWidth="1"/>
  </cols>
  <sheetData>
    <row r="1" spans="1:10" s="1" customFormat="1" ht="20.25" x14ac:dyDescent="0.3">
      <c r="A1" s="2" t="s">
        <v>18</v>
      </c>
      <c r="D1" s="3"/>
      <c r="G1" s="3"/>
      <c r="H1" s="3"/>
    </row>
    <row r="4" spans="1:10" x14ac:dyDescent="0.25">
      <c r="A4" t="s">
        <v>8</v>
      </c>
      <c r="C4">
        <f>1261-261</f>
        <v>1000</v>
      </c>
    </row>
    <row r="5" spans="1:10" x14ac:dyDescent="0.25">
      <c r="A5" t="s">
        <v>16</v>
      </c>
      <c r="C5">
        <f>C4-C7-C6</f>
        <v>700</v>
      </c>
    </row>
    <row r="6" spans="1:10" x14ac:dyDescent="0.25">
      <c r="A6" t="s">
        <v>13</v>
      </c>
      <c r="C6">
        <v>139</v>
      </c>
    </row>
    <row r="7" spans="1:10" x14ac:dyDescent="0.25">
      <c r="A7" t="s">
        <v>14</v>
      </c>
      <c r="C7">
        <v>161</v>
      </c>
    </row>
    <row r="8" spans="1:10" x14ac:dyDescent="0.25">
      <c r="F8" t="s">
        <v>15</v>
      </c>
      <c r="G8" s="7" t="s">
        <v>13</v>
      </c>
      <c r="H8" s="7" t="s">
        <v>14</v>
      </c>
    </row>
    <row r="9" spans="1:10" x14ac:dyDescent="0.25">
      <c r="J9" s="6"/>
    </row>
    <row r="10" spans="1:10" x14ac:dyDescent="0.25">
      <c r="D10" s="4" t="s">
        <v>12</v>
      </c>
      <c r="F10" s="4">
        <f>685+100</f>
        <v>785</v>
      </c>
      <c r="G10" s="4">
        <f>735+100</f>
        <v>835</v>
      </c>
      <c r="H10" s="4">
        <f>725+100</f>
        <v>825</v>
      </c>
    </row>
    <row r="11" spans="1:10" x14ac:dyDescent="0.25">
      <c r="F11" s="4"/>
    </row>
    <row r="12" spans="1:10" x14ac:dyDescent="0.25">
      <c r="A12" t="s">
        <v>11</v>
      </c>
      <c r="D12" s="4">
        <f>SUM(F12:H12)</f>
        <v>798390</v>
      </c>
      <c r="F12" s="4">
        <f>F10*C5</f>
        <v>549500</v>
      </c>
      <c r="G12" s="4">
        <f>G10*C6</f>
        <v>116065</v>
      </c>
      <c r="H12" s="4">
        <f>H10*C7</f>
        <v>132825</v>
      </c>
    </row>
    <row r="13" spans="1:10" x14ac:dyDescent="0.25">
      <c r="D13" s="5">
        <f>SUM(D12:D12)</f>
        <v>798390</v>
      </c>
      <c r="F13" s="4"/>
    </row>
    <row r="14" spans="1:10" x14ac:dyDescent="0.25">
      <c r="F14" s="4"/>
    </row>
    <row r="15" spans="1:10" x14ac:dyDescent="0.25">
      <c r="A15" t="s">
        <v>0</v>
      </c>
      <c r="D15" s="4">
        <v>-762054</v>
      </c>
      <c r="F15" s="4">
        <f>ROUND((D15/$C$4)*$C$5,0)</f>
        <v>-533438</v>
      </c>
      <c r="G15" s="4">
        <f>ROUND((D15/$C$4)*$C$6,0)</f>
        <v>-105926</v>
      </c>
      <c r="H15" s="4">
        <f>ROUND((D15/$C$4)*$C$7,0)</f>
        <v>-122691</v>
      </c>
    </row>
    <row r="16" spans="1:10" x14ac:dyDescent="0.25">
      <c r="D16" s="5">
        <f>SUM(D15:D15)</f>
        <v>-762054</v>
      </c>
      <c r="F16" s="5">
        <f>SUM(F15)</f>
        <v>-533438</v>
      </c>
      <c r="G16" s="5">
        <f t="shared" ref="G16:H16" si="0">SUM(G15)</f>
        <v>-105926</v>
      </c>
      <c r="H16" s="5">
        <f t="shared" si="0"/>
        <v>-122691</v>
      </c>
    </row>
    <row r="17" spans="1:8" x14ac:dyDescent="0.25">
      <c r="F17" s="4"/>
    </row>
    <row r="18" spans="1:8" x14ac:dyDescent="0.25">
      <c r="A18" t="s">
        <v>1</v>
      </c>
      <c r="D18" s="4">
        <v>-10000</v>
      </c>
      <c r="F18" s="4">
        <f>ROUND((D18/$C$4)*$C$5,0)</f>
        <v>-7000</v>
      </c>
      <c r="G18" s="4">
        <f>ROUND((D18/$C$4)*$C$6,0)</f>
        <v>-1390</v>
      </c>
      <c r="H18" s="4">
        <f t="shared" ref="H18:H29" si="1">ROUND((D18/$C$4)*$C$7,0)</f>
        <v>-1610</v>
      </c>
    </row>
    <row r="19" spans="1:8" x14ac:dyDescent="0.25">
      <c r="A19" t="s">
        <v>9</v>
      </c>
      <c r="D19" s="4">
        <v>-12585</v>
      </c>
      <c r="F19" s="4"/>
      <c r="G19" s="4">
        <f>-139*50</f>
        <v>-6950</v>
      </c>
      <c r="H19" s="4">
        <f>-161*35</f>
        <v>-5635</v>
      </c>
    </row>
    <row r="20" spans="1:8" x14ac:dyDescent="0.25">
      <c r="A20" t="s">
        <v>2</v>
      </c>
      <c r="D20" s="4">
        <v>-20000</v>
      </c>
      <c r="F20" s="4">
        <f t="shared" ref="F20:F25" si="2">ROUND((D20/$C$4)*$C$5,0)</f>
        <v>-14000</v>
      </c>
      <c r="G20" s="4">
        <f>ROUND((D20/$C$4)*$C$6,0)</f>
        <v>-2780</v>
      </c>
      <c r="H20" s="4">
        <f t="shared" si="1"/>
        <v>-3220</v>
      </c>
    </row>
    <row r="21" spans="1:8" x14ac:dyDescent="0.25">
      <c r="A21" t="s">
        <v>17</v>
      </c>
      <c r="D21" s="4">
        <v>-50000</v>
      </c>
      <c r="F21" s="4">
        <f>ROUND((D21/$C$4)*$C$5,0)</f>
        <v>-35000</v>
      </c>
      <c r="G21" s="4">
        <f>ROUND((D21/$C$4)*$C$6,0)</f>
        <v>-6950</v>
      </c>
      <c r="H21" s="4">
        <f t="shared" si="1"/>
        <v>-8050</v>
      </c>
    </row>
    <row r="22" spans="1:8" x14ac:dyDescent="0.25">
      <c r="A22" t="s">
        <v>3</v>
      </c>
      <c r="D22" s="4">
        <v>-15000</v>
      </c>
      <c r="F22" s="4">
        <f t="shared" si="2"/>
        <v>-10500</v>
      </c>
      <c r="G22" s="4">
        <f>ROUND((D22/$C$4)*$C$6,0)</f>
        <v>-2085</v>
      </c>
      <c r="H22" s="4">
        <f t="shared" si="1"/>
        <v>-2415</v>
      </c>
    </row>
    <row r="23" spans="1:8" x14ac:dyDescent="0.25">
      <c r="A23" t="s">
        <v>4</v>
      </c>
      <c r="D23" s="4">
        <v>-5000</v>
      </c>
      <c r="F23" s="4">
        <f t="shared" si="2"/>
        <v>-3500</v>
      </c>
      <c r="G23" s="4">
        <f>ROUND((D23/$C$4)*$C$6,0)</f>
        <v>-695</v>
      </c>
      <c r="H23" s="4">
        <f t="shared" si="1"/>
        <v>-805</v>
      </c>
    </row>
    <row r="24" spans="1:8" x14ac:dyDescent="0.25">
      <c r="A24" t="s">
        <v>5</v>
      </c>
      <c r="D24" s="4">
        <v>-15000</v>
      </c>
      <c r="F24" s="4">
        <f t="shared" si="2"/>
        <v>-10500</v>
      </c>
      <c r="G24" s="4">
        <f>ROUND((D24/$C$4)*$C$6,0)</f>
        <v>-2085</v>
      </c>
      <c r="H24" s="4">
        <f t="shared" si="1"/>
        <v>-2415</v>
      </c>
    </row>
    <row r="25" spans="1:8" x14ac:dyDescent="0.25">
      <c r="A25" t="s">
        <v>6</v>
      </c>
      <c r="D25" s="4">
        <v>0</v>
      </c>
      <c r="F25" s="4">
        <f t="shared" si="2"/>
        <v>0</v>
      </c>
      <c r="G25" s="4">
        <f t="shared" ref="G25" si="3">ROUND((D25/$C$4)*$C$5,0)</f>
        <v>0</v>
      </c>
      <c r="H25" s="4">
        <f t="shared" si="1"/>
        <v>0</v>
      </c>
    </row>
    <row r="26" spans="1:8" x14ac:dyDescent="0.25">
      <c r="D26" s="5">
        <f>SUM(D18:D25)</f>
        <v>-127585</v>
      </c>
      <c r="F26" s="5">
        <f>SUM(F18:F25)</f>
        <v>-80500</v>
      </c>
      <c r="G26" s="5">
        <f>SUM(G18:G25)</f>
        <v>-22935</v>
      </c>
      <c r="H26" s="5">
        <f>SUM(H18:H25)</f>
        <v>-24150</v>
      </c>
    </row>
    <row r="27" spans="1:8" x14ac:dyDescent="0.25">
      <c r="F27" s="4"/>
    </row>
    <row r="28" spans="1:8" x14ac:dyDescent="0.25">
      <c r="A28" t="s">
        <v>7</v>
      </c>
      <c r="D28" s="4">
        <v>0</v>
      </c>
      <c r="F28" s="4">
        <f t="shared" ref="F28" si="4">ROUND((D28/$C$4)*$C$5,0)</f>
        <v>0</v>
      </c>
      <c r="G28" s="4">
        <f>ROUND((D28/$C$4)*$C$6,0)</f>
        <v>0</v>
      </c>
      <c r="H28" s="4">
        <f>ROUND((D28/$C$4)*$C$7,0)</f>
        <v>0</v>
      </c>
    </row>
    <row r="29" spans="1:8" x14ac:dyDescent="0.25">
      <c r="D29" s="5">
        <f>SUM(D28)</f>
        <v>0</v>
      </c>
      <c r="F29" s="5">
        <f>SUM(F28)</f>
        <v>0</v>
      </c>
      <c r="G29" s="5">
        <f>SUM(G28)</f>
        <v>0</v>
      </c>
      <c r="H29" s="5">
        <f t="shared" si="1"/>
        <v>0</v>
      </c>
    </row>
    <row r="30" spans="1:8" x14ac:dyDescent="0.25">
      <c r="F30" s="4"/>
    </row>
    <row r="31" spans="1:8" x14ac:dyDescent="0.25">
      <c r="A31" t="s">
        <v>10</v>
      </c>
      <c r="D31" s="5">
        <f>D29+D26+D16+D13</f>
        <v>-91249</v>
      </c>
      <c r="E31" s="5"/>
      <c r="F31" s="5">
        <f>F29+F26+F16+F12</f>
        <v>-64438</v>
      </c>
      <c r="G31" s="5">
        <f>G29+G26+G16+G12</f>
        <v>-12796</v>
      </c>
      <c r="H31" s="5">
        <f>H29+H26+H16+H12</f>
        <v>-14016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Höjning med 20 1250M</vt:lpstr>
      <vt:lpstr>Höjning med 20 1200M </vt:lpstr>
      <vt:lpstr>Höjning med 20 1100M</vt:lpstr>
      <vt:lpstr>Höjning med 20 1000M </vt:lpstr>
      <vt:lpstr>Höjning med 30 1000M</vt:lpstr>
      <vt:lpstr>Höjning med 40 1000M</vt:lpstr>
      <vt:lpstr>Höjning med 20</vt:lpstr>
      <vt:lpstr>Höjning med 50</vt:lpstr>
      <vt:lpstr>Höjning med 100</vt:lpstr>
      <vt:lpstr>Höjning med 150</vt:lpstr>
      <vt:lpstr>Höjning med 200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Leo</dc:creator>
  <cp:lastModifiedBy>Windows User</cp:lastModifiedBy>
  <cp:lastPrinted>2016-04-04T13:06:51Z</cp:lastPrinted>
  <dcterms:created xsi:type="dcterms:W3CDTF">2009-03-25T12:25:14Z</dcterms:created>
  <dcterms:modified xsi:type="dcterms:W3CDTF">2017-04-23T11:13:53Z</dcterms:modified>
</cp:coreProperties>
</file>